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 Hendel\Google Drive\SCM Buch\Zusatzmaterial\"/>
    </mc:Choice>
  </mc:AlternateContent>
  <xr:revisionPtr revIDLastSave="0" documentId="13_ncr:1_{7457532E-E333-4DD8-A76E-BF038C9DE30A}" xr6:coauthVersionLast="36" xr6:coauthVersionMax="45" xr10:uidLastSave="{00000000-0000-0000-0000-000000000000}"/>
  <bookViews>
    <workbookView xWindow="-120" yWindow="-120" windowWidth="29040" windowHeight="15840" xr2:uid="{51E3FE2C-D326-4088-93E0-1C658BA2416D}"/>
  </bookViews>
  <sheets>
    <sheet name="Berechnungsbeispiel EBQ" sheetId="1" r:id="rId1"/>
    <sheet name="Suppor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D37" i="1"/>
  <c r="D28" i="1"/>
  <c r="F45" i="1" l="1"/>
  <c r="E45" i="1"/>
  <c r="G41" i="1"/>
  <c r="G45" i="1" s="1"/>
  <c r="H41" i="1" l="1"/>
  <c r="D22" i="1"/>
  <c r="D9" i="1"/>
  <c r="D17" i="1"/>
  <c r="D8" i="1" s="1"/>
  <c r="J19" i="1"/>
  <c r="E28" i="1"/>
  <c r="E25" i="1" s="1"/>
  <c r="D19" i="1"/>
  <c r="D10" i="1" l="1"/>
  <c r="H9" i="1" s="1"/>
  <c r="D41" i="1" s="1"/>
  <c r="D42" i="1" s="1"/>
  <c r="F44" i="1"/>
  <c r="G44" i="1"/>
  <c r="E44" i="1"/>
  <c r="H44" i="1"/>
  <c r="I41" i="1"/>
  <c r="H45" i="1"/>
  <c r="H42" i="1"/>
  <c r="E42" i="1"/>
  <c r="F42" i="1"/>
  <c r="G42" i="1"/>
  <c r="F43" i="1"/>
  <c r="G43" i="1"/>
  <c r="H43" i="1"/>
  <c r="E43" i="1"/>
  <c r="E27" i="1"/>
  <c r="E26" i="1"/>
  <c r="F46" i="1" l="1"/>
  <c r="D44" i="1"/>
  <c r="D45" i="1"/>
  <c r="D43" i="1"/>
  <c r="F47" i="1"/>
  <c r="I42" i="1"/>
  <c r="I45" i="1"/>
  <c r="J41" i="1"/>
  <c r="J45" i="1" s="1"/>
  <c r="I43" i="1"/>
  <c r="I44" i="1"/>
  <c r="G46" i="1"/>
  <c r="G47" i="1"/>
  <c r="H47" i="1"/>
  <c r="H46" i="1"/>
  <c r="E47" i="1"/>
  <c r="E46" i="1"/>
  <c r="D47" i="1" l="1"/>
  <c r="D46" i="1"/>
  <c r="I46" i="1"/>
  <c r="I47" i="1"/>
  <c r="J42" i="1"/>
  <c r="J43" i="1"/>
  <c r="J44" i="1"/>
  <c r="K41" i="1"/>
  <c r="J46" i="1" l="1"/>
  <c r="J47" i="1"/>
  <c r="K42" i="1"/>
  <c r="L41" i="1"/>
  <c r="K43" i="1"/>
  <c r="K44" i="1"/>
  <c r="K45" i="1"/>
  <c r="L42" i="1" l="1"/>
  <c r="L44" i="1"/>
  <c r="M41" i="1"/>
  <c r="L45" i="1"/>
  <c r="L43" i="1"/>
  <c r="K46" i="1"/>
  <c r="K47" i="1"/>
  <c r="M42" i="1" l="1"/>
  <c r="M45" i="1"/>
  <c r="M44" i="1"/>
  <c r="M43" i="1"/>
  <c r="N41" i="1"/>
  <c r="L46" i="1"/>
  <c r="L47" i="1"/>
  <c r="M47" i="1" l="1"/>
  <c r="M46" i="1"/>
  <c r="N42" i="1"/>
  <c r="O41" i="1"/>
  <c r="N43" i="1"/>
  <c r="N45" i="1"/>
  <c r="N44" i="1"/>
  <c r="O42" i="1" l="1"/>
  <c r="P41" i="1"/>
  <c r="O43" i="1"/>
  <c r="O45" i="1"/>
  <c r="O44" i="1"/>
  <c r="N46" i="1"/>
  <c r="N47" i="1"/>
  <c r="P42" i="1" l="1"/>
  <c r="Q41" i="1"/>
  <c r="P43" i="1"/>
  <c r="P44" i="1"/>
  <c r="P45" i="1"/>
  <c r="O47" i="1"/>
  <c r="O46" i="1"/>
  <c r="P47" i="1" l="1"/>
  <c r="P46" i="1"/>
  <c r="Q42" i="1"/>
  <c r="Q44" i="1"/>
  <c r="Q45" i="1"/>
  <c r="R41" i="1"/>
  <c r="Q43" i="1"/>
  <c r="Q47" i="1" l="1"/>
  <c r="Q46" i="1"/>
  <c r="R42" i="1"/>
  <c r="R43" i="1"/>
  <c r="R45" i="1"/>
  <c r="R44" i="1"/>
  <c r="S41" i="1"/>
  <c r="R46" i="1" l="1"/>
  <c r="R47" i="1"/>
  <c r="S42" i="1"/>
  <c r="S44" i="1"/>
  <c r="S45" i="1"/>
  <c r="S43" i="1"/>
  <c r="S46" i="1" l="1"/>
  <c r="S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Hendel</author>
  </authors>
  <commentList>
    <comment ref="C8" authorId="0" shapeId="0" xr:uid="{E2432DA4-8AB8-42F2-8232-E5EE7DBDC774}">
      <text>
        <r>
          <rPr>
            <b/>
            <sz val="9"/>
            <color indexed="81"/>
            <rFont val="Segoe UI"/>
            <family val="2"/>
          </rPr>
          <t>folgend Initialherstellkosten genannt</t>
        </r>
      </text>
    </comment>
    <comment ref="C43" authorId="0" shapeId="0" xr:uid="{FC62350B-C073-4F74-84CB-2E174B84F5EE}">
      <text>
        <r>
          <rPr>
            <sz val="9"/>
            <color indexed="81"/>
            <rFont val="Segoe UI"/>
            <family val="2"/>
          </rPr>
          <t>Initialkosten x Anzahl Produktionen (=Jahresmenge / Herstellmenge)</t>
        </r>
      </text>
    </comment>
    <comment ref="C44" authorId="0" shapeId="0" xr:uid="{BB4265C3-BD36-48B3-90ED-87A7A9E5E61C}">
      <text>
        <r>
          <rPr>
            <b/>
            <sz val="9"/>
            <color indexed="81"/>
            <rFont val="Segoe UI"/>
            <family val="2"/>
          </rPr>
          <t>inkl. OOS /Nacharbeit etc.
Durchschnittlicher Bestand = Sicherheitsbestand + halbe Produktions- / Bestellmenge</t>
        </r>
      </text>
    </comment>
  </commentList>
</comments>
</file>

<file path=xl/sharedStrings.xml><?xml version="1.0" encoding="utf-8"?>
<sst xmlns="http://schemas.openxmlformats.org/spreadsheetml/2006/main" count="64" uniqueCount="52">
  <si>
    <t>Lagerkosten</t>
  </si>
  <si>
    <t>Produktkosten</t>
  </si>
  <si>
    <t>EUR/Monat</t>
  </si>
  <si>
    <t>Palettenstellplätze</t>
  </si>
  <si>
    <t>Einheiten pro Palette</t>
  </si>
  <si>
    <t>Lagerkosten pro Einheit pro Jahr</t>
  </si>
  <si>
    <t>Materialkosten</t>
  </si>
  <si>
    <t>Herstellkosten</t>
  </si>
  <si>
    <t>Setup &amp; Verlust</t>
  </si>
  <si>
    <t>Transportkosten</t>
  </si>
  <si>
    <t>Paletten pro Transport</t>
  </si>
  <si>
    <t>HL</t>
  </si>
  <si>
    <t>Stück</t>
  </si>
  <si>
    <t>Jahresmenge</t>
  </si>
  <si>
    <t>Transportkosten pro Stück</t>
  </si>
  <si>
    <t>Lost Sales Cost</t>
  </si>
  <si>
    <t>Setupzeit</t>
  </si>
  <si>
    <t>Stunden</t>
  </si>
  <si>
    <t>Haltekosten</t>
  </si>
  <si>
    <t>Total</t>
  </si>
  <si>
    <t>Kapitalkosten</t>
  </si>
  <si>
    <t>Kapitalkosten (WACC)</t>
  </si>
  <si>
    <t>Kosten pro Stunde Anlage</t>
  </si>
  <si>
    <t>WURZEL ((2 × Bezugskosten × Bedarf) ÷ Lagerkosten) </t>
  </si>
  <si>
    <t>Berechnung der optimalen Losgröße</t>
  </si>
  <si>
    <t>EUR pro Transport &amp; Handling (z.B. Aussenlager)</t>
  </si>
  <si>
    <t>Produktions- / Bestellmenge</t>
  </si>
  <si>
    <t>von Produktkosten</t>
  </si>
  <si>
    <t>Euro pro 24x50cl Dosenbier</t>
  </si>
  <si>
    <t>Bierverlust (Leitung)</t>
  </si>
  <si>
    <t>Kosten pro Mitarbeiterstunde</t>
  </si>
  <si>
    <t>EUR</t>
  </si>
  <si>
    <t>Kosten Bier</t>
  </si>
  <si>
    <t>EUR/HL</t>
  </si>
  <si>
    <t>Mitarbeiter an der Abfüllanlage</t>
  </si>
  <si>
    <t>Personen</t>
  </si>
  <si>
    <t>EBQ=</t>
  </si>
  <si>
    <t>Zusammenfassung der Details</t>
  </si>
  <si>
    <t>EBQ =</t>
  </si>
  <si>
    <t>Anteil</t>
  </si>
  <si>
    <t>Wert</t>
  </si>
  <si>
    <t>Tabellarische Ableitung und Validierung des Ergebnisses</t>
  </si>
  <si>
    <t>Reichweite (Tage) - Verfall?</t>
  </si>
  <si>
    <t>Initialherstellkosten</t>
  </si>
  <si>
    <t>Support Kalkulation Setup und Verlust/Schwand</t>
  </si>
  <si>
    <t>Grafische Ableitung und Validierung des Ergebnisses</t>
  </si>
  <si>
    <t xml:space="preserve">Setup &amp; Verlust </t>
  </si>
  <si>
    <t>Stück*</t>
  </si>
  <si>
    <t>*Runden auf volle Transport- oder Lagereinheiten. Validierung der Haltbarkeit/Reichweite und Staffelpreise</t>
  </si>
  <si>
    <t>Initialherstell - + Haltekosten</t>
  </si>
  <si>
    <t>Autor: Martin Hendel / Supply Chain College YouTube Kanal</t>
  </si>
  <si>
    <t>Bezugskosten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</si>
</sst>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  <xf numFmtId="0" fontId="5" fillId="3" borderId="2" applyNumberFormat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2" borderId="0" xfId="0" applyFill="1"/>
    <xf numFmtId="165" fontId="0" fillId="0" borderId="0" xfId="1" applyNumberFormat="1" applyFont="1"/>
    <xf numFmtId="0" fontId="4" fillId="0" borderId="0" xfId="0" applyFont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3" xfId="0" applyFont="1" applyBorder="1"/>
    <xf numFmtId="164" fontId="0" fillId="0" borderId="6" xfId="1" applyFont="1" applyBorder="1"/>
    <xf numFmtId="164" fontId="0" fillId="0" borderId="4" xfId="1" applyFont="1" applyBorder="1"/>
    <xf numFmtId="164" fontId="0" fillId="0" borderId="0" xfId="1" applyFont="1" applyBorder="1"/>
    <xf numFmtId="0" fontId="0" fillId="0" borderId="12" xfId="0" applyBorder="1"/>
    <xf numFmtId="0" fontId="2" fillId="0" borderId="11" xfId="0" applyFont="1" applyBorder="1"/>
    <xf numFmtId="9" fontId="0" fillId="0" borderId="4" xfId="0" applyNumberFormat="1" applyBorder="1"/>
    <xf numFmtId="0" fontId="2" fillId="0" borderId="0" xfId="0" applyFont="1"/>
    <xf numFmtId="9" fontId="0" fillId="0" borderId="0" xfId="3" applyFont="1" applyBorder="1"/>
    <xf numFmtId="9" fontId="0" fillId="0" borderId="9" xfId="0" applyNumberFormat="1" applyBorder="1"/>
    <xf numFmtId="0" fontId="0" fillId="0" borderId="10" xfId="0" applyFill="1" applyBorder="1"/>
    <xf numFmtId="9" fontId="0" fillId="0" borderId="9" xfId="3" applyFont="1" applyBorder="1"/>
    <xf numFmtId="0" fontId="0" fillId="4" borderId="12" xfId="0" applyFill="1" applyBorder="1"/>
    <xf numFmtId="0" fontId="2" fillId="4" borderId="11" xfId="0" applyFont="1" applyFill="1" applyBorder="1" applyAlignment="1">
      <alignment horizontal="right"/>
    </xf>
    <xf numFmtId="0" fontId="0" fillId="4" borderId="0" xfId="0" applyFill="1"/>
    <xf numFmtId="0" fontId="6" fillId="4" borderId="0" xfId="0" applyFont="1" applyFill="1"/>
    <xf numFmtId="0" fontId="7" fillId="0" borderId="1" xfId="2" applyFont="1" applyAlignment="1">
      <alignment horizontal="center"/>
    </xf>
    <xf numFmtId="0" fontId="8" fillId="0" borderId="0" xfId="0" applyFont="1"/>
    <xf numFmtId="0" fontId="6" fillId="4" borderId="0" xfId="0" applyFont="1" applyFill="1" applyAlignment="1">
      <alignment horizontal="right"/>
    </xf>
    <xf numFmtId="0" fontId="0" fillId="0" borderId="4" xfId="0" applyBorder="1" applyAlignment="1">
      <alignment horizontal="right"/>
    </xf>
    <xf numFmtId="165" fontId="2" fillId="2" borderId="14" xfId="1" applyNumberFormat="1" applyFont="1" applyFill="1" applyBorder="1"/>
    <xf numFmtId="165" fontId="0" fillId="4" borderId="14" xfId="1" applyNumberFormat="1" applyFont="1" applyFill="1" applyBorder="1"/>
    <xf numFmtId="165" fontId="0" fillId="0" borderId="14" xfId="1" applyNumberFormat="1" applyFont="1" applyBorder="1"/>
    <xf numFmtId="0" fontId="5" fillId="3" borderId="2" xfId="4"/>
    <xf numFmtId="165" fontId="2" fillId="4" borderId="14" xfId="1" applyNumberFormat="1" applyFont="1" applyFill="1" applyBorder="1"/>
    <xf numFmtId="165" fontId="0" fillId="2" borderId="0" xfId="1" applyNumberFormat="1" applyFont="1" applyFill="1" applyBorder="1"/>
    <xf numFmtId="165" fontId="2" fillId="0" borderId="9" xfId="0" applyNumberFormat="1" applyFont="1" applyBorder="1"/>
    <xf numFmtId="164" fontId="2" fillId="0" borderId="9" xfId="1" applyFont="1" applyBorder="1"/>
    <xf numFmtId="164" fontId="2" fillId="0" borderId="8" xfId="1" applyFont="1" applyBorder="1"/>
    <xf numFmtId="165" fontId="2" fillId="4" borderId="13" xfId="1" applyNumberFormat="1" applyFont="1" applyFill="1" applyBorder="1"/>
    <xf numFmtId="0" fontId="11" fillId="0" borderId="0" xfId="0" applyFont="1"/>
    <xf numFmtId="0" fontId="5" fillId="3" borderId="2" xfId="4" applyFont="1"/>
    <xf numFmtId="165" fontId="2" fillId="0" borderId="14" xfId="1" applyNumberFormat="1" applyFont="1" applyBorder="1"/>
    <xf numFmtId="164" fontId="2" fillId="0" borderId="13" xfId="1" applyFont="1" applyBorder="1"/>
  </cellXfs>
  <cellStyles count="5">
    <cellStyle name="Ausgabe" xfId="4" builtinId="21"/>
    <cellStyle name="Komma" xfId="1" builtinId="3"/>
    <cellStyle name="Prozent" xfId="3" builtinId="5"/>
    <cellStyle name="Standard" xfId="0" builtinId="0"/>
    <cellStyle name="Überschrift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Optimale Los- / Herstell- / Bestellgröße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'Berechnungsbeispiel EBQ'!$C$44</c:f>
              <c:strCache>
                <c:ptCount val="1"/>
                <c:pt idx="0">
                  <c:v>Haltekosten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'Berechnungsbeispiel EBQ'!$E$41:$S$41</c:f>
              <c:numCache>
                <c:formatCode>_ * #,##0_ ;_ * \-#,##0_ ;_ * "-"??_ ;_ @_ </c:formatCode>
                <c:ptCount val="1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</c:numCache>
            </c:numRef>
          </c:cat>
          <c:val>
            <c:numRef>
              <c:f>'Berechnungsbeispiel EBQ'!$E$44:$S$44</c:f>
              <c:numCache>
                <c:formatCode>_ * #,##0_ ;_ * \-#,##0_ ;_ * "-"??_ ;_ @_ </c:formatCode>
                <c:ptCount val="15"/>
                <c:pt idx="0">
                  <c:v>2255.2721088435374</c:v>
                </c:pt>
                <c:pt idx="1">
                  <c:v>4510.5442176870747</c:v>
                </c:pt>
                <c:pt idx="2">
                  <c:v>6765.8163265306121</c:v>
                </c:pt>
                <c:pt idx="3">
                  <c:v>9021.0884353741494</c:v>
                </c:pt>
                <c:pt idx="4">
                  <c:v>11276.360544217687</c:v>
                </c:pt>
                <c:pt idx="5">
                  <c:v>13531.632653061224</c:v>
                </c:pt>
                <c:pt idx="6">
                  <c:v>15786.904761904761</c:v>
                </c:pt>
                <c:pt idx="7">
                  <c:v>18042.176870748299</c:v>
                </c:pt>
                <c:pt idx="8">
                  <c:v>20297.448979591838</c:v>
                </c:pt>
                <c:pt idx="9">
                  <c:v>22552.721088435374</c:v>
                </c:pt>
                <c:pt idx="10">
                  <c:v>24807.993197278913</c:v>
                </c:pt>
                <c:pt idx="11">
                  <c:v>27063.265306122448</c:v>
                </c:pt>
                <c:pt idx="12">
                  <c:v>29318.537414965987</c:v>
                </c:pt>
                <c:pt idx="13">
                  <c:v>31573.809523809523</c:v>
                </c:pt>
                <c:pt idx="14">
                  <c:v>33829.081632653062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5-4C13-94A8-F812DF271686}"/>
            </c:ext>
          </c:extLst>
        </c:ser>
        <c:ser>
          <c:idx val="1"/>
          <c:order val="1"/>
          <c:tx>
            <c:strRef>
              <c:f>'Berechnungsbeispiel EBQ'!$C$43</c:f>
              <c:strCache>
                <c:ptCount val="1"/>
                <c:pt idx="0">
                  <c:v>Initialherstellkosten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'Berechnungsbeispiel EBQ'!$E$41:$S$41</c:f>
              <c:numCache>
                <c:formatCode>_ * #,##0_ ;_ * \-#,##0_ ;_ * "-"??_ ;_ @_ </c:formatCode>
                <c:ptCount val="1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</c:numCache>
            </c:numRef>
          </c:cat>
          <c:val>
            <c:numRef>
              <c:f>'Berechnungsbeispiel EBQ'!$E$43:$S$43</c:f>
              <c:numCache>
                <c:formatCode>_ * #,##0_ ;_ * \-#,##0_ ;_ * "-"??_ ;_ @_ </c:formatCode>
                <c:ptCount val="15"/>
                <c:pt idx="0">
                  <c:v>25204.40917107584</c:v>
                </c:pt>
                <c:pt idx="1">
                  <c:v>12602.20458553792</c:v>
                </c:pt>
                <c:pt idx="2">
                  <c:v>8401.4697236919474</c:v>
                </c:pt>
                <c:pt idx="3">
                  <c:v>6301.1022927689601</c:v>
                </c:pt>
                <c:pt idx="4">
                  <c:v>5040.8818342151681</c:v>
                </c:pt>
                <c:pt idx="5">
                  <c:v>4200.7348618459737</c:v>
                </c:pt>
                <c:pt idx="6">
                  <c:v>3600.6298815822624</c:v>
                </c:pt>
                <c:pt idx="7">
                  <c:v>3150.55114638448</c:v>
                </c:pt>
                <c:pt idx="8">
                  <c:v>2800.4899078973158</c:v>
                </c:pt>
                <c:pt idx="9">
                  <c:v>2520.440917107584</c:v>
                </c:pt>
                <c:pt idx="10">
                  <c:v>2291.3099246432585</c:v>
                </c:pt>
                <c:pt idx="11">
                  <c:v>2100.3674309229868</c:v>
                </c:pt>
                <c:pt idx="12">
                  <c:v>1938.8007054673724</c:v>
                </c:pt>
                <c:pt idx="13">
                  <c:v>1800.3149407911312</c:v>
                </c:pt>
                <c:pt idx="14">
                  <c:v>1680.2939447383892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5-4C13-94A8-F812DF271686}"/>
            </c:ext>
          </c:extLst>
        </c:ser>
        <c:ser>
          <c:idx val="2"/>
          <c:order val="2"/>
          <c:tx>
            <c:strRef>
              <c:f>'Berechnungsbeispiel EBQ'!$C$47</c:f>
              <c:strCache>
                <c:ptCount val="1"/>
                <c:pt idx="0">
                  <c:v>Initialherstell - + Haltekosten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'Berechnungsbeispiel EBQ'!$E$41:$S$41</c:f>
              <c:numCache>
                <c:formatCode>_ * #,##0_ ;_ * \-#,##0_ ;_ * "-"??_ ;_ @_ </c:formatCode>
                <c:ptCount val="1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</c:numCache>
            </c:numRef>
          </c:cat>
          <c:val>
            <c:numRef>
              <c:f>'Berechnungsbeispiel EBQ'!$E$47:$S$47</c:f>
              <c:numCache>
                <c:formatCode>_ * #,##0_ ;_ * \-#,##0_ ;_ * "-"??_ ;_ @_ </c:formatCode>
                <c:ptCount val="15"/>
                <c:pt idx="0">
                  <c:v>27459.681279919379</c:v>
                </c:pt>
                <c:pt idx="1">
                  <c:v>17112.748803224997</c:v>
                </c:pt>
                <c:pt idx="2">
                  <c:v>15167.286050222559</c:v>
                </c:pt>
                <c:pt idx="3">
                  <c:v>15322.190728143109</c:v>
                </c:pt>
                <c:pt idx="4">
                  <c:v>16317.242378432855</c:v>
                </c:pt>
                <c:pt idx="5">
                  <c:v>17732.367514907197</c:v>
                </c:pt>
                <c:pt idx="6">
                  <c:v>19387.534643487023</c:v>
                </c:pt>
                <c:pt idx="7">
                  <c:v>21192.72801713278</c:v>
                </c:pt>
                <c:pt idx="8">
                  <c:v>23097.938887489152</c:v>
                </c:pt>
                <c:pt idx="9">
                  <c:v>25073.162005542959</c:v>
                </c:pt>
                <c:pt idx="10">
                  <c:v>27099.30312192217</c:v>
                </c:pt>
                <c:pt idx="11">
                  <c:v>29163.632737045435</c:v>
                </c:pt>
                <c:pt idx="12">
                  <c:v>31257.33812043336</c:v>
                </c:pt>
                <c:pt idx="13">
                  <c:v>33374.124464600653</c:v>
                </c:pt>
                <c:pt idx="14">
                  <c:v>35509.375577391453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5-4C13-94A8-F812DF27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93712"/>
        <c:axId val="2129645440"/>
      </c:lineChart>
      <c:catAx>
        <c:axId val="104993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Herstell-Menge in Verkaufseinheiten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9645440"/>
        <c:crosses val="autoZero"/>
        <c:auto val="1"/>
        <c:lblAlgn val="ctr"/>
        <c:lblOffset val="100"/>
        <c:noMultiLvlLbl val="0"/>
      </c:catAx>
      <c:valAx>
        <c:axId val="212964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Wert in Euro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499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276223</xdr:colOff>
      <xdr:row>49</xdr:row>
      <xdr:rowOff>90487</xdr:rowOff>
    </xdr:from>
    <xdr:to>
      <xdr:col>13</xdr:col>
      <xdr:colOff>752475</xdr:colOff>
      <xdr:row>75</xdr:row>
      <xdr:rowOff>85725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2C5A33C-84F3-49D6-BE11-B80D699E2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3</xdr:row>
      <xdr:rowOff>85725</xdr:rowOff>
    </xdr:from>
    <xdr:to>
      <xdr:col>10</xdr:col>
      <xdr:colOff>647700</xdr:colOff>
      <xdr:row>26</xdr:row>
      <xdr:rowOff>62865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234BF9C-BFDB-4B88-A2BC-6C97392A5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657225"/>
          <a:ext cx="7229475" cy="4358640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28</xdr:row>
      <xdr:rowOff>168800</xdr:rowOff>
    </xdr:from>
    <xdr:to>
      <xdr:col>17</xdr:col>
      <xdr:colOff>484913</xdr:colOff>
      <xdr:row>58</xdr:row>
      <xdr:rowOff>101419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53691A8-9846-4289-B0B6-0D8CD7C3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5" y="5502800"/>
          <a:ext cx="6895238" cy="5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28</xdr:row>
      <xdr:rowOff>35450</xdr:rowOff>
    </xdr:from>
    <xdr:to>
      <xdr:col>7</xdr:col>
      <xdr:colOff>675594</xdr:colOff>
      <xdr:row>47</xdr:row>
      <xdr:rowOff>177855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9111B36-1681-4E55-B9AD-64699BDA1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" y="5369450"/>
          <a:ext cx="5447619" cy="3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CED3-689D-47CB-8474-06F3C2D28F28}">
  <dimension ref="A1:U49"/>
  <sheetViews>
    <sheetView tabSelected="1" zoomScale="130" zoomScaleNormal="130" workbookViewId="0">
      <selection activeCell="B1" sqref="B1"/>
    </sheetView>
  </sheetViews>
  <sheetFormatPr baseColWidth="10" defaultRowHeight="15" x14ac:dyDescent="0.25"/>
  <cols>
    <col min="1" max="1" width="2.28515625" customWidth="1"/>
    <col min="2" max="2" width="2.5703125" customWidth="1"/>
    <col min="3" max="3" width="28.28515625" customWidth="1"/>
    <col min="4" max="4" width="12.28515625" bestFit="1" customWidth="1"/>
    <col min="8" max="8" width="11.42578125" customWidth="1"/>
    <col min="21" max="21" width="8.140625" customWidth="1"/>
  </cols>
  <sheetData>
    <row r="1" spans="3:13" x14ac:dyDescent="0.25">
      <c r="C1" s="46" t="s">
        <v>50</v>
      </c>
    </row>
    <row r="2" spans="3:13" ht="6.75" customHeight="1" x14ac:dyDescent="0.25">
      <c r="C2" s="46"/>
    </row>
    <row r="3" spans="3:13" s="33" customFormat="1" ht="32.25" thickBot="1" x14ac:dyDescent="0.55000000000000004">
      <c r="C3" s="32" t="s">
        <v>24</v>
      </c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3:13" ht="15.75" thickTop="1" x14ac:dyDescent="0.25">
      <c r="C4" s="1"/>
    </row>
    <row r="5" spans="3:13" ht="21" x14ac:dyDescent="0.35">
      <c r="C5" s="34" t="s">
        <v>38</v>
      </c>
      <c r="D5" s="31" t="s">
        <v>23</v>
      </c>
      <c r="E5" s="31"/>
      <c r="F5" s="31"/>
      <c r="G5" s="31"/>
      <c r="H5" s="30"/>
      <c r="I5" s="30"/>
      <c r="J5" s="30"/>
    </row>
    <row r="6" spans="3:13" ht="15.75" thickBot="1" x14ac:dyDescent="0.3"/>
    <row r="7" spans="3:13" x14ac:dyDescent="0.25">
      <c r="C7" s="16" t="s">
        <v>37</v>
      </c>
      <c r="D7" s="8"/>
      <c r="E7" s="9"/>
    </row>
    <row r="8" spans="3:13" ht="15.75" thickBot="1" x14ac:dyDescent="0.3">
      <c r="C8" s="10" t="s">
        <v>51</v>
      </c>
      <c r="D8" s="19">
        <f>D17+D37</f>
        <v>1512.2645502645503</v>
      </c>
      <c r="E8" s="12" t="s">
        <v>31</v>
      </c>
      <c r="G8" s="4"/>
    </row>
    <row r="9" spans="3:13" ht="15.75" thickBot="1" x14ac:dyDescent="0.3">
      <c r="C9" s="10" t="s">
        <v>13</v>
      </c>
      <c r="D9" s="41">
        <f>2000*100/12</f>
        <v>16666.666666666668</v>
      </c>
      <c r="E9" s="12" t="s">
        <v>12</v>
      </c>
      <c r="G9" s="29" t="s">
        <v>36</v>
      </c>
      <c r="H9" s="45">
        <f>SQRT((2*D8*D9)/D10)</f>
        <v>3343.0185481148901</v>
      </c>
      <c r="I9" s="28" t="s">
        <v>47</v>
      </c>
    </row>
    <row r="10" spans="3:13" x14ac:dyDescent="0.25">
      <c r="C10" s="10" t="s">
        <v>18</v>
      </c>
      <c r="D10" s="19">
        <f>J19+D19+D22</f>
        <v>4.5105442176870749</v>
      </c>
      <c r="E10" s="12" t="s">
        <v>31</v>
      </c>
    </row>
    <row r="11" spans="3:13" x14ac:dyDescent="0.25">
      <c r="C11" s="10" t="s">
        <v>1</v>
      </c>
      <c r="D11" s="19">
        <v>9</v>
      </c>
      <c r="E11" s="12" t="s">
        <v>31</v>
      </c>
      <c r="G11" t="s">
        <v>48</v>
      </c>
    </row>
    <row r="12" spans="3:13" ht="15.75" thickBot="1" x14ac:dyDescent="0.3">
      <c r="C12" s="13" t="s">
        <v>20</v>
      </c>
      <c r="D12" s="27">
        <v>0.1</v>
      </c>
      <c r="E12" s="15"/>
    </row>
    <row r="13" spans="3:13" ht="15.75" thickBot="1" x14ac:dyDescent="0.3"/>
    <row r="14" spans="3:13" x14ac:dyDescent="0.25">
      <c r="C14" s="16" t="s">
        <v>9</v>
      </c>
      <c r="D14" s="18">
        <v>500</v>
      </c>
      <c r="E14" s="8" t="s">
        <v>25</v>
      </c>
      <c r="F14" s="8"/>
      <c r="G14" s="8"/>
      <c r="H14" s="9"/>
      <c r="J14" s="16" t="s">
        <v>0</v>
      </c>
      <c r="K14" s="8"/>
      <c r="L14" s="8"/>
      <c r="M14" s="9"/>
    </row>
    <row r="15" spans="3:13" x14ac:dyDescent="0.25">
      <c r="C15" s="10"/>
      <c r="D15" s="19">
        <v>30</v>
      </c>
      <c r="E15" s="11" t="s">
        <v>10</v>
      </c>
      <c r="F15" s="11"/>
      <c r="G15" s="11"/>
      <c r="H15" s="12"/>
      <c r="J15" s="10"/>
      <c r="K15" s="11"/>
      <c r="L15" s="11"/>
      <c r="M15" s="12"/>
    </row>
    <row r="16" spans="3:13" x14ac:dyDescent="0.25">
      <c r="C16" s="10"/>
      <c r="D16" s="19">
        <v>63</v>
      </c>
      <c r="E16" s="11" t="s">
        <v>4</v>
      </c>
      <c r="F16" s="11"/>
      <c r="G16" s="11"/>
      <c r="H16" s="12"/>
      <c r="J16" s="17">
        <v>50000</v>
      </c>
      <c r="K16" s="11" t="s">
        <v>2</v>
      </c>
      <c r="L16" s="11"/>
      <c r="M16" s="12"/>
    </row>
    <row r="17" spans="3:13" ht="15.75" thickBot="1" x14ac:dyDescent="0.3">
      <c r="C17" s="13"/>
      <c r="D17" s="43">
        <f>D14/D15/D16</f>
        <v>0.26455026455026459</v>
      </c>
      <c r="E17" s="14" t="s">
        <v>14</v>
      </c>
      <c r="F17" s="14"/>
      <c r="G17" s="14"/>
      <c r="H17" s="15"/>
      <c r="J17" s="17">
        <v>7000</v>
      </c>
      <c r="K17" s="11" t="s">
        <v>3</v>
      </c>
      <c r="L17" s="11"/>
      <c r="M17" s="12"/>
    </row>
    <row r="18" spans="3:13" ht="15.75" thickBot="1" x14ac:dyDescent="0.3">
      <c r="J18" s="17">
        <v>63</v>
      </c>
      <c r="K18" s="11" t="s">
        <v>4</v>
      </c>
      <c r="L18" s="11"/>
      <c r="M18" s="12"/>
    </row>
    <row r="19" spans="3:13" ht="15.75" thickBot="1" x14ac:dyDescent="0.3">
      <c r="C19" s="21" t="s">
        <v>21</v>
      </c>
      <c r="D19" s="49">
        <f>D11*D12</f>
        <v>0.9</v>
      </c>
      <c r="E19" s="20" t="s">
        <v>31</v>
      </c>
      <c r="J19" s="44">
        <f>J16*12/J17/J18</f>
        <v>1.3605442176870748</v>
      </c>
      <c r="K19" s="14" t="s">
        <v>5</v>
      </c>
      <c r="L19" s="14"/>
      <c r="M19" s="15"/>
    </row>
    <row r="20" spans="3:13" ht="15.75" thickBot="1" x14ac:dyDescent="0.3"/>
    <row r="21" spans="3:13" x14ac:dyDescent="0.25">
      <c r="C21" s="16" t="s">
        <v>15</v>
      </c>
      <c r="D21" s="22">
        <v>0.25</v>
      </c>
      <c r="E21" s="8" t="s">
        <v>27</v>
      </c>
      <c r="F21" s="9"/>
    </row>
    <row r="22" spans="3:13" ht="15.75" thickBot="1" x14ac:dyDescent="0.3">
      <c r="C22" s="13"/>
      <c r="D22" s="43">
        <f>D11*D21</f>
        <v>2.25</v>
      </c>
      <c r="E22" s="14" t="s">
        <v>31</v>
      </c>
      <c r="F22" s="15"/>
    </row>
    <row r="23" spans="3:13" ht="15.75" thickBot="1" x14ac:dyDescent="0.3"/>
    <row r="24" spans="3:13" x14ac:dyDescent="0.25">
      <c r="C24" s="16" t="s">
        <v>1</v>
      </c>
      <c r="D24" s="35" t="s">
        <v>39</v>
      </c>
      <c r="E24" s="35" t="s">
        <v>40</v>
      </c>
      <c r="F24" s="8"/>
      <c r="G24" s="8"/>
      <c r="H24" s="9"/>
    </row>
    <row r="25" spans="3:13" x14ac:dyDescent="0.25">
      <c r="C25" s="10" t="s">
        <v>6</v>
      </c>
      <c r="D25" s="24">
        <v>0.55000000000000004</v>
      </c>
      <c r="E25" s="19">
        <f>$E$28*D25%</f>
        <v>4.9500000000000002E-2</v>
      </c>
      <c r="F25" s="11"/>
      <c r="G25" s="11"/>
      <c r="H25" s="12"/>
    </row>
    <row r="26" spans="3:13" x14ac:dyDescent="0.25">
      <c r="C26" s="10" t="s">
        <v>7</v>
      </c>
      <c r="D26" s="24">
        <v>0.35</v>
      </c>
      <c r="E26" s="19">
        <f>$E$28*D26%</f>
        <v>3.15E-2</v>
      </c>
      <c r="F26" s="11"/>
      <c r="G26" s="11"/>
      <c r="H26" s="12"/>
    </row>
    <row r="27" spans="3:13" x14ac:dyDescent="0.25">
      <c r="C27" s="10" t="s">
        <v>8</v>
      </c>
      <c r="D27" s="24">
        <v>0.1</v>
      </c>
      <c r="E27" s="19">
        <f>$E$28*D27%</f>
        <v>9.0000000000000011E-3</v>
      </c>
      <c r="F27" s="11"/>
      <c r="G27" s="11"/>
      <c r="H27" s="12"/>
    </row>
    <row r="28" spans="3:13" ht="15.75" thickBot="1" x14ac:dyDescent="0.3">
      <c r="C28" s="13" t="s">
        <v>1</v>
      </c>
      <c r="D28" s="25">
        <f>SUM(D25:D27)</f>
        <v>1</v>
      </c>
      <c r="E28" s="43">
        <f>D11</f>
        <v>9</v>
      </c>
      <c r="F28" s="14" t="s">
        <v>28</v>
      </c>
      <c r="G28" s="14"/>
      <c r="H28" s="15"/>
    </row>
    <row r="29" spans="3:13" ht="15.75" customHeight="1" thickBot="1" x14ac:dyDescent="0.3"/>
    <row r="30" spans="3:13" ht="15.75" customHeight="1" x14ac:dyDescent="0.25">
      <c r="C30" s="16" t="s">
        <v>44</v>
      </c>
      <c r="D30" s="8"/>
      <c r="E30" s="9"/>
    </row>
    <row r="31" spans="3:13" ht="15.75" customHeight="1" x14ac:dyDescent="0.25">
      <c r="C31" s="10" t="s">
        <v>29</v>
      </c>
      <c r="D31" s="19">
        <v>80</v>
      </c>
      <c r="E31" s="12" t="s">
        <v>11</v>
      </c>
    </row>
    <row r="32" spans="3:13" ht="15.75" customHeight="1" x14ac:dyDescent="0.25">
      <c r="C32" s="10" t="s">
        <v>32</v>
      </c>
      <c r="D32" s="19">
        <v>15</v>
      </c>
      <c r="E32" s="12" t="s">
        <v>33</v>
      </c>
    </row>
    <row r="33" spans="1:21" ht="15.75" customHeight="1" x14ac:dyDescent="0.25">
      <c r="C33" s="10" t="s">
        <v>30</v>
      </c>
      <c r="D33" s="19">
        <v>30</v>
      </c>
      <c r="E33" s="12" t="s">
        <v>31</v>
      </c>
    </row>
    <row r="34" spans="1:21" ht="15.75" customHeight="1" x14ac:dyDescent="0.25">
      <c r="C34" s="10" t="s">
        <v>22</v>
      </c>
      <c r="D34" s="19">
        <v>800</v>
      </c>
      <c r="E34" s="12" t="s">
        <v>31</v>
      </c>
    </row>
    <row r="35" spans="1:21" ht="15.75" customHeight="1" x14ac:dyDescent="0.25">
      <c r="C35" s="10" t="s">
        <v>16</v>
      </c>
      <c r="D35" s="19">
        <v>0.3</v>
      </c>
      <c r="E35" s="12" t="s">
        <v>17</v>
      </c>
    </row>
    <row r="36" spans="1:21" ht="15.75" customHeight="1" x14ac:dyDescent="0.25">
      <c r="C36" s="10" t="s">
        <v>34</v>
      </c>
      <c r="D36" s="19">
        <v>8</v>
      </c>
      <c r="E36" s="12" t="s">
        <v>35</v>
      </c>
    </row>
    <row r="37" spans="1:21" ht="15.75" customHeight="1" thickBot="1" x14ac:dyDescent="0.3">
      <c r="C37" s="13" t="s">
        <v>46</v>
      </c>
      <c r="D37" s="42">
        <f>(D31*D32)+(D36*D33*D35)+(D34*D35)</f>
        <v>1512</v>
      </c>
      <c r="E37" s="26" t="s">
        <v>31</v>
      </c>
    </row>
    <row r="38" spans="1:21" ht="15.75" customHeight="1" x14ac:dyDescent="0.25"/>
    <row r="39" spans="1:21" ht="15.75" customHeight="1" x14ac:dyDescent="0.25"/>
    <row r="40" spans="1:21" x14ac:dyDescent="0.25">
      <c r="C40" s="23" t="s">
        <v>41</v>
      </c>
    </row>
    <row r="41" spans="1:21" x14ac:dyDescent="0.25">
      <c r="C41" s="39" t="s">
        <v>26</v>
      </c>
      <c r="D41" s="40">
        <f>H9</f>
        <v>3343.0185481148901</v>
      </c>
      <c r="E41" s="36">
        <v>1000</v>
      </c>
      <c r="F41" s="36">
        <f>E41+1000</f>
        <v>2000</v>
      </c>
      <c r="G41" s="36">
        <f>F41+1000</f>
        <v>3000</v>
      </c>
      <c r="H41" s="36">
        <f t="shared" ref="H41:S41" si="0">G41+1000</f>
        <v>4000</v>
      </c>
      <c r="I41" s="36">
        <f t="shared" si="0"/>
        <v>5000</v>
      </c>
      <c r="J41" s="36">
        <f t="shared" si="0"/>
        <v>6000</v>
      </c>
      <c r="K41" s="36">
        <f t="shared" si="0"/>
        <v>7000</v>
      </c>
      <c r="L41" s="36">
        <f t="shared" si="0"/>
        <v>8000</v>
      </c>
      <c r="M41" s="36">
        <f t="shared" si="0"/>
        <v>9000</v>
      </c>
      <c r="N41" s="36">
        <f t="shared" si="0"/>
        <v>10000</v>
      </c>
      <c r="O41" s="36">
        <f t="shared" si="0"/>
        <v>11000</v>
      </c>
      <c r="P41" s="36">
        <f t="shared" si="0"/>
        <v>12000</v>
      </c>
      <c r="Q41" s="36">
        <f t="shared" si="0"/>
        <v>13000</v>
      </c>
      <c r="R41" s="36">
        <f t="shared" si="0"/>
        <v>14000</v>
      </c>
      <c r="S41" s="36">
        <f t="shared" si="0"/>
        <v>15000</v>
      </c>
    </row>
    <row r="42" spans="1:21" x14ac:dyDescent="0.25">
      <c r="C42" s="39" t="s">
        <v>42</v>
      </c>
      <c r="D42" s="37">
        <f>D41/$D$9*365</f>
        <v>73.21210620371609</v>
      </c>
      <c r="E42" s="38">
        <f>E41/$D$9*365</f>
        <v>21.9</v>
      </c>
      <c r="F42" s="38">
        <f>F41/$D$9*365</f>
        <v>43.8</v>
      </c>
      <c r="G42" s="38">
        <f>G41/$D$9*365</f>
        <v>65.7</v>
      </c>
      <c r="H42" s="38">
        <f>H41/$D$9*365</f>
        <v>87.6</v>
      </c>
      <c r="I42" s="38">
        <f>I41/$D$9*365</f>
        <v>109.5</v>
      </c>
      <c r="J42" s="38">
        <f>J41/$D$9*365</f>
        <v>131.4</v>
      </c>
      <c r="K42" s="38">
        <f>K41/$D$9*365</f>
        <v>153.29999999999998</v>
      </c>
      <c r="L42" s="38">
        <f>L41/$D$9*365</f>
        <v>175.2</v>
      </c>
      <c r="M42" s="38">
        <f>M41/$D$9*365</f>
        <v>197.09999999999997</v>
      </c>
      <c r="N42" s="38">
        <f>N41/$D$9*365</f>
        <v>219</v>
      </c>
      <c r="O42" s="38">
        <f>O41/$D$9*365</f>
        <v>240.89999999999998</v>
      </c>
      <c r="P42" s="38">
        <f>P41/$D$9*365</f>
        <v>262.8</v>
      </c>
      <c r="Q42" s="38">
        <f>Q41/$D$9*365</f>
        <v>284.7</v>
      </c>
      <c r="R42" s="38">
        <f>R41/$D$9*365</f>
        <v>306.59999999999997</v>
      </c>
      <c r="S42" s="38">
        <f>S41/$D$9*365</f>
        <v>328.49999999999994</v>
      </c>
    </row>
    <row r="43" spans="1:21" x14ac:dyDescent="0.25">
      <c r="C43" s="39" t="s">
        <v>43</v>
      </c>
      <c r="D43" s="37">
        <f>D8*(D9/H9)</f>
        <v>7539.4164909101291</v>
      </c>
      <c r="E43" s="38">
        <f>$D$8*($D$9/E41)</f>
        <v>25204.40917107584</v>
      </c>
      <c r="F43" s="38">
        <f t="shared" ref="F43:S43" si="1">$D$8*($D$9/F41)</f>
        <v>12602.20458553792</v>
      </c>
      <c r="G43" s="38">
        <f t="shared" si="1"/>
        <v>8401.4697236919474</v>
      </c>
      <c r="H43" s="38">
        <f t="shared" si="1"/>
        <v>6301.1022927689601</v>
      </c>
      <c r="I43" s="38">
        <f t="shared" si="1"/>
        <v>5040.8818342151681</v>
      </c>
      <c r="J43" s="38">
        <f t="shared" si="1"/>
        <v>4200.7348618459737</v>
      </c>
      <c r="K43" s="38">
        <f t="shared" si="1"/>
        <v>3600.6298815822624</v>
      </c>
      <c r="L43" s="38">
        <f t="shared" si="1"/>
        <v>3150.55114638448</v>
      </c>
      <c r="M43" s="38">
        <f t="shared" si="1"/>
        <v>2800.4899078973158</v>
      </c>
      <c r="N43" s="38">
        <f t="shared" si="1"/>
        <v>2520.440917107584</v>
      </c>
      <c r="O43" s="38">
        <f t="shared" si="1"/>
        <v>2291.3099246432585</v>
      </c>
      <c r="P43" s="38">
        <f t="shared" si="1"/>
        <v>2100.3674309229868</v>
      </c>
      <c r="Q43" s="38">
        <f t="shared" si="1"/>
        <v>1938.8007054673724</v>
      </c>
      <c r="R43" s="38">
        <f t="shared" si="1"/>
        <v>1800.3149407911312</v>
      </c>
      <c r="S43" s="38">
        <f t="shared" si="1"/>
        <v>1680.2939447383892</v>
      </c>
    </row>
    <row r="44" spans="1:21" ht="18" customHeight="1" x14ac:dyDescent="0.25">
      <c r="A44" s="6"/>
      <c r="C44" s="39" t="s">
        <v>18</v>
      </c>
      <c r="D44" s="37">
        <f>(D19+D22+J19)*(D41/2)</f>
        <v>7539.4164909101291</v>
      </c>
      <c r="E44" s="38">
        <f>($D$19+$D$22+$J$19)*(E41/2)</f>
        <v>2255.2721088435374</v>
      </c>
      <c r="F44" s="38">
        <f>($D$19+$D$22+$J$19)*(F41/2)</f>
        <v>4510.5442176870747</v>
      </c>
      <c r="G44" s="38">
        <f>($D$19+$D$22+$J$19)*(G41/2)</f>
        <v>6765.8163265306121</v>
      </c>
      <c r="H44" s="38">
        <f>($D$19+$D$22+$J$19)*(H41/2)</f>
        <v>9021.0884353741494</v>
      </c>
      <c r="I44" s="38">
        <f>($D$19+$D$22+$J$19)*(I41/2)</f>
        <v>11276.360544217687</v>
      </c>
      <c r="J44" s="38">
        <f>($D$19+$D$22+$J$19)*(J41/2)</f>
        <v>13531.632653061224</v>
      </c>
      <c r="K44" s="38">
        <f>($D$19+$D$22+$J$19)*(K41/2)</f>
        <v>15786.904761904761</v>
      </c>
      <c r="L44" s="38">
        <f>($D$19+$D$22+$J$19)*(L41/2)</f>
        <v>18042.176870748299</v>
      </c>
      <c r="M44" s="38">
        <f>($D$19+$D$22+$J$19)*(M41/2)</f>
        <v>20297.448979591838</v>
      </c>
      <c r="N44" s="38">
        <f>($D$19+$D$22+$J$19)*(N41/2)</f>
        <v>22552.721088435374</v>
      </c>
      <c r="O44" s="38">
        <f>($D$19+$D$22+$J$19)*(O41/2)</f>
        <v>24807.993197278913</v>
      </c>
      <c r="P44" s="38">
        <f>($D$19+$D$22+$J$19)*(P41/2)</f>
        <v>27063.265306122448</v>
      </c>
      <c r="Q44" s="38">
        <f>($D$19+$D$22+$J$19)*(Q41/2)</f>
        <v>29318.537414965987</v>
      </c>
      <c r="R44" s="38">
        <f>($D$19+$D$22+$J$19)*(R41/2)</f>
        <v>31573.809523809523</v>
      </c>
      <c r="S44" s="38">
        <f>($D$19+$D$22+$J$19)*(S41/2)</f>
        <v>33829.081632653062</v>
      </c>
      <c r="U44" s="7"/>
    </row>
    <row r="45" spans="1:21" x14ac:dyDescent="0.25">
      <c r="C45" s="39" t="s">
        <v>1</v>
      </c>
      <c r="D45" s="37">
        <f>D41*D11</f>
        <v>30087.166933034012</v>
      </c>
      <c r="E45" s="38">
        <f>E41*$D$11</f>
        <v>9000</v>
      </c>
      <c r="F45" s="38">
        <f>F41*$D$11</f>
        <v>18000</v>
      </c>
      <c r="G45" s="38">
        <f>G41*$D$11</f>
        <v>27000</v>
      </c>
      <c r="H45" s="38">
        <f>H41*$D$11</f>
        <v>36000</v>
      </c>
      <c r="I45" s="38">
        <f>I41*$D$11</f>
        <v>45000</v>
      </c>
      <c r="J45" s="38">
        <f>J41*$D$11</f>
        <v>54000</v>
      </c>
      <c r="K45" s="38">
        <f>K41*$D$11</f>
        <v>63000</v>
      </c>
      <c r="L45" s="38">
        <f>L41*$D$11</f>
        <v>72000</v>
      </c>
      <c r="M45" s="38">
        <f>M41*$D$11</f>
        <v>81000</v>
      </c>
      <c r="N45" s="38">
        <f>N41*$D$11</f>
        <v>90000</v>
      </c>
      <c r="O45" s="38">
        <f>O41*$D$11</f>
        <v>99000</v>
      </c>
      <c r="P45" s="38">
        <f>P41*$D$11</f>
        <v>108000</v>
      </c>
      <c r="Q45" s="38">
        <f>Q41*$D$11</f>
        <v>117000</v>
      </c>
      <c r="R45" s="38">
        <f>R41*$D$11</f>
        <v>126000</v>
      </c>
      <c r="S45" s="38">
        <f>S41*$D$11</f>
        <v>135000</v>
      </c>
    </row>
    <row r="46" spans="1:21" x14ac:dyDescent="0.25">
      <c r="C46" s="39" t="s">
        <v>19</v>
      </c>
      <c r="D46" s="37">
        <f>SUM(D43:D45)</f>
        <v>45165.99991485427</v>
      </c>
      <c r="E46" s="38">
        <f>SUM(E43:E45)</f>
        <v>36459.681279919379</v>
      </c>
      <c r="F46" s="38">
        <f>SUM(F43:F45)</f>
        <v>35112.748803224997</v>
      </c>
      <c r="G46" s="38">
        <f>SUM(G43:G45)</f>
        <v>42167.286050222559</v>
      </c>
      <c r="H46" s="38">
        <f>SUM(H43:H45)</f>
        <v>51322.190728143105</v>
      </c>
      <c r="I46" s="38">
        <f>SUM(I43:I45)</f>
        <v>61317.242378432857</v>
      </c>
      <c r="J46" s="38">
        <f>SUM(J43:J45)</f>
        <v>71732.367514907193</v>
      </c>
      <c r="K46" s="38">
        <f>SUM(K43:K45)</f>
        <v>82387.534643487015</v>
      </c>
      <c r="L46" s="38">
        <f>SUM(L43:L45)</f>
        <v>93192.728017132787</v>
      </c>
      <c r="M46" s="38">
        <f>SUM(M43:M45)</f>
        <v>104097.93888748914</v>
      </c>
      <c r="N46" s="38">
        <f>SUM(N43:N45)</f>
        <v>115073.16200554295</v>
      </c>
      <c r="O46" s="38">
        <f>SUM(O43:O45)</f>
        <v>126099.30312192217</v>
      </c>
      <c r="P46" s="38">
        <f>SUM(P43:P45)</f>
        <v>137163.63273704544</v>
      </c>
      <c r="Q46" s="38">
        <f>SUM(Q43:Q45)</f>
        <v>148257.33812043336</v>
      </c>
      <c r="R46" s="38">
        <f>SUM(R43:R45)</f>
        <v>159374.12446460064</v>
      </c>
      <c r="S46" s="38">
        <f>SUM(S43:S45)</f>
        <v>170509.37557739145</v>
      </c>
    </row>
    <row r="47" spans="1:21" x14ac:dyDescent="0.25">
      <c r="C47" s="47" t="s">
        <v>49</v>
      </c>
      <c r="D47" s="40">
        <f>D43+D44</f>
        <v>15078.832981820258</v>
      </c>
      <c r="E47" s="48">
        <f>E43+E44</f>
        <v>27459.681279919379</v>
      </c>
      <c r="F47" s="48">
        <f>F43+F44</f>
        <v>17112.748803224997</v>
      </c>
      <c r="G47" s="48">
        <f>G43+G44</f>
        <v>15167.286050222559</v>
      </c>
      <c r="H47" s="48">
        <f>H43+H44</f>
        <v>15322.190728143109</v>
      </c>
      <c r="I47" s="48">
        <f>I43+I44</f>
        <v>16317.242378432855</v>
      </c>
      <c r="J47" s="48">
        <f>J43+J44</f>
        <v>17732.367514907197</v>
      </c>
      <c r="K47" s="48">
        <f>K43+K44</f>
        <v>19387.534643487023</v>
      </c>
      <c r="L47" s="48">
        <f>L43+L44</f>
        <v>21192.72801713278</v>
      </c>
      <c r="M47" s="48">
        <f>M43+M44</f>
        <v>23097.938887489152</v>
      </c>
      <c r="N47" s="48">
        <f>N43+N44</f>
        <v>25073.162005542959</v>
      </c>
      <c r="O47" s="48">
        <f>O43+O44</f>
        <v>27099.30312192217</v>
      </c>
      <c r="P47" s="48">
        <f>P43+P44</f>
        <v>29163.632737045435</v>
      </c>
      <c r="Q47" s="48">
        <f>Q43+Q44</f>
        <v>31257.33812043336</v>
      </c>
      <c r="R47" s="48">
        <f>R43+R44</f>
        <v>33374.124464600653</v>
      </c>
      <c r="S47" s="48">
        <f>S43+S44</f>
        <v>35509.375577391453</v>
      </c>
    </row>
    <row r="49" spans="3:3" x14ac:dyDescent="0.25">
      <c r="C49" s="23" t="s">
        <v>45</v>
      </c>
    </row>
  </sheetData>
  <mergeCells count="1">
    <mergeCell ref="C3:M3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C2A1-5495-4197-BA4D-D8D0C808B7FA}">
  <dimension ref="C3:F9"/>
  <sheetViews>
    <sheetView topLeftCell="A28" workbookViewId="0">
      <selection activeCell="E61" sqref="E61"/>
    </sheetView>
  </sheetViews>
  <sheetFormatPr baseColWidth="10" defaultRowHeight="15" x14ac:dyDescent="0.25"/>
  <sheetData>
    <row r="3" spans="3:6" x14ac:dyDescent="0.25">
      <c r="C3" s="2"/>
      <c r="E3" s="5"/>
      <c r="F3" s="5"/>
    </row>
    <row r="4" spans="3:6" x14ac:dyDescent="0.25">
      <c r="C4" s="3"/>
      <c r="D4" s="3"/>
      <c r="E4" s="3"/>
      <c r="F4" s="3"/>
    </row>
    <row r="5" spans="3:6" x14ac:dyDescent="0.25">
      <c r="C5" s="3"/>
      <c r="D5" s="3"/>
      <c r="E5" s="3"/>
      <c r="F5" s="3"/>
    </row>
    <row r="6" spans="3:6" x14ac:dyDescent="0.25">
      <c r="C6" s="3"/>
      <c r="D6" s="3"/>
      <c r="E6" s="3"/>
      <c r="F6" s="3"/>
    </row>
    <row r="7" spans="3:6" x14ac:dyDescent="0.25">
      <c r="C7" s="3"/>
      <c r="D7" s="3"/>
      <c r="E7" s="3"/>
      <c r="F7" s="3"/>
    </row>
    <row r="8" spans="3:6" x14ac:dyDescent="0.25">
      <c r="C8" s="3"/>
      <c r="D8" s="3"/>
      <c r="E8" s="3"/>
      <c r="F8" s="3"/>
    </row>
    <row r="9" spans="3:6" x14ac:dyDescent="0.25">
      <c r="C9" s="4"/>
      <c r="E9" s="4"/>
      <c r="F9" s="4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E295CC4161648B82D024ABBC942D2" ma:contentTypeVersion="16" ma:contentTypeDescription="Create a new document." ma:contentTypeScope="" ma:versionID="44124d0b5cc91648d468899470fba4fc">
  <xsd:schema xmlns:xsd="http://www.w3.org/2001/XMLSchema" xmlns:xs="http://www.w3.org/2001/XMLSchema" xmlns:p="http://schemas.microsoft.com/office/2006/metadata/properties" xmlns:ns3="b875e38f-b3a9-4234-982d-b999416e71b8" xmlns:ns4="43069749-adcf-46bb-89c8-89a740bd94c5" targetNamespace="http://schemas.microsoft.com/office/2006/metadata/properties" ma:root="true" ma:fieldsID="bc6adb7be1e60c48ab132dd43527bd3d" ns3:_="" ns4:_="">
    <xsd:import namespace="b875e38f-b3a9-4234-982d-b999416e71b8"/>
    <xsd:import namespace="43069749-adcf-46bb-89c8-89a740bd94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5e38f-b3a9-4234-982d-b999416e7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69749-adcf-46bb-89c8-89a740bd94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1e3c67d-ebb3-4cf1-834a-e0d186fa1341" ContentTypeId="0x0101" PreviousValue="false"/>
</file>

<file path=customXml/itemProps1.xml><?xml version="1.0" encoding="utf-8"?>
<ds:datastoreItem xmlns:ds="http://schemas.openxmlformats.org/officeDocument/2006/customXml" ds:itemID="{C766A65F-E9CB-4509-A226-DAFB01073A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6B9FB5-43A1-44B5-B207-C1F3AE4AC1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451A31-B57F-4CC0-B146-2BDAE694B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5e38f-b3a9-4234-982d-b999416e71b8"/>
    <ds:schemaRef ds:uri="43069749-adcf-46bb-89c8-89a740bd9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729D70-9DFB-4C90-AD5B-BC195804032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Berechnungsbeispiel EBQ</vt:lpstr>
      <vt:lpstr>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Hendel, Martin</dc:creator>
  <cp:lastModifiedBy>Martin Hendel</cp:lastModifiedBy>
  <dcterms:created xsi:type="dcterms:W3CDTF">2021-02-11T18:10:22Z</dcterms:created>
  <dcterms:modified xsi:type="dcterms:W3CDTF">2021-02-13T20:13:33Z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0x01010050AE295CC4161648B82D024ABBC942D2</vt:lpwstr>
  </property>
</Properties>
</file>